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ppro\OneDrive - Ing. Tomáš Pohanka\WORK\__projekty 2023\_Dokonceno\_ZTI tata\ZS 5 PALACHOVA VZT\"/>
    </mc:Choice>
  </mc:AlternateContent>
  <xr:revisionPtr revIDLastSave="0" documentId="8_{CD27B2F4-5242-454B-8155-846C161D4B59}" xr6:coauthVersionLast="47" xr6:coauthVersionMax="47" xr10:uidLastSave="{00000000-0000-0000-0000-000000000000}"/>
  <bookViews>
    <workbookView xWindow="-110" yWindow="-110" windowWidth="25820" windowHeight="1550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Pol'!$A$1:$U$52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I49" i="1"/>
  <c r="I48" i="1"/>
  <c r="I47" i="1"/>
  <c r="G39" i="1"/>
  <c r="F39" i="1"/>
  <c r="G42" i="12"/>
  <c r="AC42" i="12"/>
  <c r="AD42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1" i="12"/>
  <c r="G11" i="12"/>
  <c r="M11" i="12" s="1"/>
  <c r="M10" i="12" s="1"/>
  <c r="I11" i="12"/>
  <c r="I10" i="12" s="1"/>
  <c r="K11" i="12"/>
  <c r="K10" i="12" s="1"/>
  <c r="O11" i="12"/>
  <c r="O10" i="12" s="1"/>
  <c r="Q11" i="12"/>
  <c r="Q10" i="12" s="1"/>
  <c r="U11" i="12"/>
  <c r="U10" i="12" s="1"/>
  <c r="F13" i="12"/>
  <c r="G13" i="12"/>
  <c r="G12" i="12" s="1"/>
  <c r="I13" i="12"/>
  <c r="I12" i="12" s="1"/>
  <c r="K13" i="12"/>
  <c r="K12" i="12" s="1"/>
  <c r="O13" i="12"/>
  <c r="O12" i="12" s="1"/>
  <c r="Q13" i="12"/>
  <c r="Q12" i="12" s="1"/>
  <c r="U13" i="12"/>
  <c r="U12" i="12" s="1"/>
  <c r="F15" i="12"/>
  <c r="G15" i="12"/>
  <c r="M15" i="12" s="1"/>
  <c r="I15" i="12"/>
  <c r="I14" i="12" s="1"/>
  <c r="K15" i="12"/>
  <c r="K14" i="12" s="1"/>
  <c r="O15" i="12"/>
  <c r="O14" i="12" s="1"/>
  <c r="Q15" i="12"/>
  <c r="Q14" i="12" s="1"/>
  <c r="U15" i="12"/>
  <c r="U14" i="12" s="1"/>
  <c r="F16" i="12"/>
  <c r="G16" i="12"/>
  <c r="M16" i="12" s="1"/>
  <c r="I16" i="12"/>
  <c r="K16" i="12"/>
  <c r="O16" i="12"/>
  <c r="Q16" i="12"/>
  <c r="U16" i="12"/>
  <c r="F17" i="12"/>
  <c r="G17" i="12"/>
  <c r="I17" i="12"/>
  <c r="K17" i="12"/>
  <c r="M17" i="12"/>
  <c r="O17" i="12"/>
  <c r="Q17" i="12"/>
  <c r="U17" i="12"/>
  <c r="U18" i="12"/>
  <c r="F19" i="12"/>
  <c r="G19" i="12" s="1"/>
  <c r="I19" i="12"/>
  <c r="I18" i="12" s="1"/>
  <c r="K19" i="12"/>
  <c r="K18" i="12" s="1"/>
  <c r="O19" i="12"/>
  <c r="O18" i="12" s="1"/>
  <c r="Q19" i="12"/>
  <c r="Q18" i="12" s="1"/>
  <c r="U19" i="12"/>
  <c r="F21" i="12"/>
  <c r="G21" i="12"/>
  <c r="G20" i="12" s="1"/>
  <c r="I21" i="12"/>
  <c r="I20" i="12" s="1"/>
  <c r="K21" i="12"/>
  <c r="K20" i="12" s="1"/>
  <c r="M21" i="12"/>
  <c r="M20" i="12" s="1"/>
  <c r="O21" i="12"/>
  <c r="O20" i="12" s="1"/>
  <c r="Q21" i="12"/>
  <c r="Q20" i="12" s="1"/>
  <c r="U21" i="12"/>
  <c r="U20" i="12" s="1"/>
  <c r="F22" i="12"/>
  <c r="G22" i="12"/>
  <c r="I22" i="12"/>
  <c r="K22" i="12"/>
  <c r="M22" i="12"/>
  <c r="O22" i="12"/>
  <c r="Q22" i="12"/>
  <c r="U22" i="12"/>
  <c r="F23" i="12"/>
  <c r="G23" i="12"/>
  <c r="I23" i="12"/>
  <c r="K23" i="12"/>
  <c r="M23" i="12"/>
  <c r="O23" i="12"/>
  <c r="Q23" i="12"/>
  <c r="U23" i="12"/>
  <c r="F24" i="12"/>
  <c r="G24" i="12"/>
  <c r="I24" i="12"/>
  <c r="K24" i="12"/>
  <c r="M24" i="12"/>
  <c r="O24" i="12"/>
  <c r="Q24" i="12"/>
  <c r="U24" i="12"/>
  <c r="F25" i="12"/>
  <c r="G25" i="12"/>
  <c r="I25" i="12"/>
  <c r="K25" i="12"/>
  <c r="M25" i="12"/>
  <c r="O25" i="12"/>
  <c r="Q25" i="12"/>
  <c r="U25" i="12"/>
  <c r="F26" i="12"/>
  <c r="G26" i="12"/>
  <c r="I26" i="12"/>
  <c r="K26" i="12"/>
  <c r="M26" i="12"/>
  <c r="O26" i="12"/>
  <c r="Q26" i="12"/>
  <c r="U26" i="12"/>
  <c r="F27" i="12"/>
  <c r="G27" i="12"/>
  <c r="I27" i="12"/>
  <c r="K27" i="12"/>
  <c r="M27" i="12"/>
  <c r="O27" i="12"/>
  <c r="Q27" i="12"/>
  <c r="U27" i="12"/>
  <c r="F28" i="12"/>
  <c r="G28" i="12"/>
  <c r="I28" i="12"/>
  <c r="K28" i="12"/>
  <c r="M28" i="12"/>
  <c r="O28" i="12"/>
  <c r="Q28" i="12"/>
  <c r="U28" i="12"/>
  <c r="F29" i="12"/>
  <c r="G29" i="12"/>
  <c r="I29" i="12"/>
  <c r="K29" i="12"/>
  <c r="M29" i="12"/>
  <c r="O29" i="12"/>
  <c r="Q29" i="12"/>
  <c r="U29" i="12"/>
  <c r="F30" i="12"/>
  <c r="G30" i="12"/>
  <c r="I30" i="12"/>
  <c r="K30" i="12"/>
  <c r="M30" i="12"/>
  <c r="O30" i="12"/>
  <c r="Q30" i="12"/>
  <c r="U30" i="12"/>
  <c r="F31" i="12"/>
  <c r="G31" i="12"/>
  <c r="I31" i="12"/>
  <c r="K31" i="12"/>
  <c r="M31" i="12"/>
  <c r="O31" i="12"/>
  <c r="Q31" i="12"/>
  <c r="U31" i="12"/>
  <c r="F32" i="12"/>
  <c r="G32" i="12"/>
  <c r="I32" i="12"/>
  <c r="K32" i="12"/>
  <c r="M32" i="12"/>
  <c r="O32" i="12"/>
  <c r="Q32" i="12"/>
  <c r="U32" i="12"/>
  <c r="F34" i="12"/>
  <c r="G34" i="12" s="1"/>
  <c r="I34" i="12"/>
  <c r="K34" i="12"/>
  <c r="O34" i="12"/>
  <c r="Q34" i="12"/>
  <c r="U34" i="12"/>
  <c r="F35" i="12"/>
  <c r="G35" i="12"/>
  <c r="I35" i="12"/>
  <c r="I33" i="12" s="1"/>
  <c r="K35" i="12"/>
  <c r="K33" i="12" s="1"/>
  <c r="M35" i="12"/>
  <c r="O35" i="12"/>
  <c r="O33" i="12" s="1"/>
  <c r="Q35" i="12"/>
  <c r="Q33" i="12" s="1"/>
  <c r="U35" i="12"/>
  <c r="U33" i="12" s="1"/>
  <c r="F36" i="12"/>
  <c r="G36" i="12" s="1"/>
  <c r="M36" i="12" s="1"/>
  <c r="I36" i="12"/>
  <c r="K36" i="12"/>
  <c r="O36" i="12"/>
  <c r="Q36" i="12"/>
  <c r="U36" i="12"/>
  <c r="I37" i="12"/>
  <c r="K37" i="12"/>
  <c r="O37" i="12"/>
  <c r="Q37" i="12"/>
  <c r="U37" i="12"/>
  <c r="F38" i="12"/>
  <c r="G38" i="12"/>
  <c r="M38" i="12" s="1"/>
  <c r="M37" i="12" s="1"/>
  <c r="I38" i="12"/>
  <c r="K38" i="12"/>
  <c r="O38" i="12"/>
  <c r="Q38" i="12"/>
  <c r="U38" i="12"/>
  <c r="K39" i="12"/>
  <c r="O39" i="12"/>
  <c r="Q39" i="12"/>
  <c r="U39" i="12"/>
  <c r="F40" i="12"/>
  <c r="G40" i="12"/>
  <c r="M40" i="12" s="1"/>
  <c r="M39" i="12" s="1"/>
  <c r="I40" i="12"/>
  <c r="I39" i="12" s="1"/>
  <c r="K40" i="12"/>
  <c r="O40" i="12"/>
  <c r="Q40" i="12"/>
  <c r="U40" i="12"/>
  <c r="I20" i="1"/>
  <c r="I19" i="1"/>
  <c r="I18" i="1"/>
  <c r="I17" i="1"/>
  <c r="I16" i="1"/>
  <c r="I56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G18" i="12"/>
  <c r="M19" i="12"/>
  <c r="M18" i="12" s="1"/>
  <c r="M34" i="12"/>
  <c r="M33" i="12" s="1"/>
  <c r="G33" i="12"/>
  <c r="M14" i="12"/>
  <c r="G39" i="12"/>
  <c r="G10" i="12"/>
  <c r="M13" i="12"/>
  <c r="M12" i="12" s="1"/>
  <c r="G37" i="12"/>
  <c r="G14" i="12"/>
  <c r="M9" i="12"/>
  <c r="M8" i="12" s="1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<sst xmlns="http://schemas.openxmlformats.org/spreadsheetml/2006/main" count="280" uniqueCount="166">
  <si>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</si>
  <si>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</si>
  <si>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</si>
  <si>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</si>
  <si>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</si>
  <si>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</si>
  <si>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</si>
  <si>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</si>
  <si>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</si>
  <si>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</si>
  <si>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</si>
  <si>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</si>
  <si>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</si>
  <si>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</si>
  <si>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</si>
  <si>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</si>
  <si>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</si>
  <si>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</si>
  <si>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</si>
  <si>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</si>
  <si>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</si>
  <si>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</si>
  <si>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</si>
  <si>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</si>
  <si>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</si>
  <si>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</si>
  <si>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</si>
  <si>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</si>
  <si>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</si>
  <si>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</si>
  <si>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</si>
  <si>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</si>
  <si>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</si>
  <si>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</si>
  <si>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</si>
  <si>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</si>
  <si>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</si>
  <si>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</si>
  <si>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</si>
  <si>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</si>
  <si>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</si>
  <si>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</si>
  <si>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</si>
  <si>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PALACHOVA 2189/35, ŽĎÁR NAD SÁZAVOU, 5.ZŠ</t>
  </si>
  <si>
    <t>Rozpočet:</t>
  </si>
  <si>
    <t>Misto</t>
  </si>
  <si>
    <t>REKONSTRUKCE VZT – ZÁKLADNÍ ŠKOLA PALACHOVA - D.1.4.3 ZTI</t>
  </si>
  <si>
    <t>Ing. Leoš Pohanka</t>
  </si>
  <si>
    <t>Dolní 35</t>
  </si>
  <si>
    <t>Nové Veselí</t>
  </si>
  <si>
    <t>59214</t>
  </si>
  <si>
    <t>45653054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</si>
  <si>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</si>
  <si>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</si>
  <si>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</si>
  <si>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</si>
  <si>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</si>
  <si>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</si>
  <si>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</si>
  <si>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63</t>
  </si>
  <si>
    <t>Podlahy a podlahové konstrukce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</si>
  <si>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</si>
  <si>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</si>
  <si>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</si>
  <si>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</si>
  <si>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</si>
  <si>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</si>
  <si>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</si>
  <si>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</si>
  <si>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725</t>
  </si>
  <si>
    <t>Zařizovací předměty</t>
  </si>
  <si>
    <t>771</t>
  </si>
  <si>
    <t>Podlahy z dlaždic a obklady</t>
  </si>
  <si>
    <t>781</t>
  </si>
  <si>
    <t>Obklady keramické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</si>
  <si>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</si>
  <si>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</si>
  <si>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</si>
  <si>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</si>
  <si>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</si>
  <si>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</si>
  <si>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</si>
  <si>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</si>
  <si>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</si>
  <si>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</si>
  <si>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</si>
  <si>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</si>
  <si>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</si>
  <si>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</si>
  <si>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</si>
  <si>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</si>
  <si>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</si>
  <si>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</si>
  <si>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</si>
  <si>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</si>
  <si>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</si>
  <si>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</si>
  <si>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</si>
  <si>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</si>
  <si>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</si>
  <si>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</si>
  <si>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</si>
  <si>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</si>
  <si>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</si>
  <si>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612100010RAA</t>
  </si>
  <si>
    <t>Hrubá výplň rýh ve stěnách, včetně omítky a malby</t>
  </si>
  <si>
    <t>m2</t>
  </si>
  <si>
    <t>POL2_0</t>
  </si>
  <si>
    <t>63001 VL</t>
  </si>
  <si>
    <t>Zřízení nového podkladního betonu, hydroizolace vč, napojaní na stáv.hydroiz., bet.mazanina</t>
  </si>
  <si>
    <t>POL1_0</t>
  </si>
  <si>
    <t>965043441RT5</t>
  </si>
  <si>
    <t>Bourání podkladů bet., potěr tl. 15 cm, nad 4 m2, sbíječka mazanina tl. 15 - 20 cm s potěrem</t>
  </si>
  <si>
    <t>m3</t>
  </si>
  <si>
    <t>974031142R00</t>
  </si>
  <si>
    <t>Vysekání rýh ve zdi cihelné 7 x 7 cm</t>
  </si>
  <si>
    <t>m</t>
  </si>
  <si>
    <t>973031324R00</t>
  </si>
  <si>
    <t>Vysekání kapes zeď cihel. MVC, pl. 0,1m2, hl. 15cm</t>
  </si>
  <si>
    <t>kus</t>
  </si>
  <si>
    <t>971033361R00</t>
  </si>
  <si>
    <t>Vybourání otv. zeď cihel. pl.0,04 m2, tl.60cm, MVC</t>
  </si>
  <si>
    <t>998011001R00</t>
  </si>
  <si>
    <t>Přesun hmot pro budovy zděné výšky do 6 m</t>
  </si>
  <si>
    <t>t</t>
  </si>
  <si>
    <t>721176101R00</t>
  </si>
  <si>
    <t>Potrubí HT připojovací D 32 x 1,8 mm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</si>
  <si>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</si>
  <si>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</si>
  <si>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</si>
  <si>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</si>
  <si>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</si>
  <si>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připojovací, D 75 x 1,9 mm</t>
  </si>
  <si>
    <t>721194103R00</t>
  </si>
  <si>
    <t>Vyvedení odpadních výpustek D 32 x 1,8</t>
  </si>
  <si>
    <t>721194104R00</t>
  </si>
  <si>
    <t>Vyvedení odpadních výpustek D 40 x 1,8</t>
  </si>
  <si>
    <t>721110905R00</t>
  </si>
  <si>
    <t>Provedení opravy vnitřní kan., potrubí litinové, vsazení odbočky, DN 100/70</t>
  </si>
  <si>
    <t>721170905R00</t>
  </si>
  <si>
    <t>Provedení opravy vnitřní kanalizace, potrubí plastové, vsazení odbočky, D 50/40</t>
  </si>
  <si>
    <t>721223427RT1</t>
  </si>
  <si>
    <t>Vpusť podlahová se zápachovou uzávěrkou , mřížka nerez 115 x 115 mm D 40/50 mm</t>
  </si>
  <si>
    <t>55162150.AR</t>
  </si>
  <si>
    <t>Vtok se zápachovou uzávěrkou DN 32, odovd kondnezátu</t>
  </si>
  <si>
    <t>POL3_0</t>
  </si>
  <si>
    <t>721290111R00</t>
  </si>
  <si>
    <t>Zkouška těsnosti kanalizace vodou</t>
  </si>
  <si>
    <t>998721101R00</t>
  </si>
  <si>
    <t>Přesun hmot pro vnitřní kanalizaci, výšky do 6 m</t>
  </si>
  <si>
    <t>725980122R00</t>
  </si>
  <si>
    <t>Dvířka z plastu, 300 x 300 mm</t>
  </si>
  <si>
    <t>72501</t>
  </si>
  <si>
    <t>Demontáž a zp.montáž otopného tělesa, vč. vypuštění a napuštění příslušné topné větve</t>
  </si>
  <si>
    <t>soubor</t>
  </si>
  <si>
    <t>998725101R00</t>
  </si>
  <si>
    <t>Přesun hmot pro zařizovací předměty, výšky do 6 m</t>
  </si>
  <si>
    <t>771950010RA0</t>
  </si>
  <si>
    <t xml:space="preserve">Oprava dlažby v prostoru místnosti pro odpadky	</t>
  </si>
  <si>
    <t>781950020RAA</t>
  </si>
  <si>
    <t>Oprava obkladu v prostoru, umývárny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</si>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</sst>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RTS%20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35" t="s">
        <v>38</v>
      </c>
    </row>
    <row r="2" spans="1:7" ht="57.75" customHeight="1" x14ac:dyDescent="0.25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5" x14ac:dyDescent="0.25"/>
  <cols>
    <col min="1" max="1" width="8.453125" hidden="1" customWidth="1"/>
    <col min="2" max="2" width="9.1796875" customWidth="1"/>
    <col min="3" max="3" width="7.453125" customWidth="1"/>
    <col min="4" max="4" width="13.453125" customWidth="1"/>
    <col min="5" max="5" width="12.1796875" customWidth="1"/>
    <col min="6" max="6" width="11.453125" customWidth="1"/>
    <col min="7" max="7" width="12.7265625" style="1" customWidth="1"/>
    <col min="8" max="8" width="12.7265625" customWidth="1"/>
    <col min="9" max="9" width="12.7265625" style="1" customWidth="1"/>
    <col min="10" max="10" width="6.7265625" style="1" customWidth="1"/>
    <col min="11" max="11" width="4.26953125" customWidth="1"/>
    <col min="12" max="15" width="10.7265625" customWidth="1"/>
  </cols>
  <sheetData>
    <row r="1" spans="1:15" ht="33.75" customHeight="1" x14ac:dyDescent="0.25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5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5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3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5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5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5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123" t="s">
        <v>47</v>
      </c>
      <c r="E11" s="123"/>
      <c r="F11" s="123"/>
      <c r="G11" s="123"/>
      <c r="H11" s="27" t="s">
        <v>33</v>
      </c>
      <c r="I11" s="127" t="s">
        <v>51</v>
      </c>
      <c r="J11" s="11"/>
    </row>
    <row r="12" spans="1:15" ht="15.75" customHeight="1" x14ac:dyDescent="0.25">
      <c r="A12" s="4"/>
      <c r="B12" s="39"/>
      <c r="C12" s="25"/>
      <c r="D12" s="124" t="s">
        <v>48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5">
      <c r="A13" s="4"/>
      <c r="B13" s="40"/>
      <c r="C13" s="126" t="s">
        <v>50</v>
      </c>
      <c r="D13" s="125" t="s">
        <v>49</v>
      </c>
      <c r="E13" s="125"/>
      <c r="F13" s="125"/>
      <c r="G13" s="1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5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SUMIF(F47:F55,A16,I47:I55)+SUMIF(F47:F55,"PSU",I47:I55)</f>
        <v>0</v>
      </c>
      <c r="J16" s="82"/>
    </row>
    <row r="17" spans="1:10" ht="23.25" customHeight="1" x14ac:dyDescent="0.25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SUMIF(F47:F55,A17,I47:I55)</f>
        <v>0</v>
      </c>
      <c r="J17" s="82"/>
    </row>
    <row r="18" spans="1:10" ht="23.25" customHeight="1" x14ac:dyDescent="0.25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SUMIF(F47:F55,A18,I47:I55)</f>
        <v>0</v>
      </c>
      <c r="J18" s="82"/>
    </row>
    <row r="19" spans="1:10" ht="23.25" customHeight="1" x14ac:dyDescent="0.25">
      <c r="A19" s="192" t="s">
        <v>75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SUMIF(F47:F55,A19,I47:I55)</f>
        <v>0</v>
      </c>
      <c r="J19" s="82"/>
    </row>
    <row r="20" spans="1:10" ht="23.25" customHeight="1" x14ac:dyDescent="0.25">
      <c r="A20" s="192" t="s">
        <v>76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SUMIF(F47:F55,A20,I47:I55)</f>
        <v>0</v>
      </c>
      <c r="J20" s="82"/>
    </row>
    <row r="21" spans="1:10" ht="23.25" customHeight="1" x14ac:dyDescent="0.3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3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3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54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45043</v>
      </c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3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5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4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5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5">
      <c r="A39" s="130">
        <v>1</v>
      </c>
      <c r="B39" s="136" t="s">
        <v>52</v>
      </c>
      <c r="C39" s="137" t="s">
        <v>46</v>
      </c>
      <c r="D39" s="138"/>
      <c r="E39" s="138"/>
      <c r="F39" s="146">
        <f>'Rozpočet Pol'!AC42</f>
        <v>0</v>
      </c>
      <c r="G39" s="147">
        <f>'Rozpočet Pol'!AD42</f>
        <v>0</v>
      </c>
      <c r="H39" s="148">
        <f>(F39*SazbaDPH1/100)+(G39*SazbaDPH2/100)</f>
        <v>0</v>
      </c>
      <c r="I39" s="148">
        <f>F39+G39+H39</f>
        <v>0</v>
      </c>
      <c r="J39" s="139" t="str">
        <f>IF(_xlfn.SINGLE(CenaCelkemVypocet)=0,"",I39/_xlfn.SINGLE(CenaCelkemVypocet)*100)</f>
        <v/>
      </c>
    </row>
    <row r="40" spans="1:10" ht="25.5" hidden="1" customHeight="1" x14ac:dyDescent="0.25">
      <c r="A40" s="130"/>
      <c r="B40" s="140" t="s">
        <v>53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5" x14ac:dyDescent="0.35">
      <c r="B44" s="160" t="s">
        <v>55</v>
      </c>
    </row>
    <row r="46" spans="1:10" ht="25.5" customHeight="1" x14ac:dyDescent="0.25">
      <c r="A46" s="161"/>
      <c r="B46" s="167" t="s">
        <v>16</v>
      </c>
      <c r="C46" s="167" t="s">
        <v>5</v>
      </c>
      <c r="D46" s="168"/>
      <c r="E46" s="168"/>
      <c r="F46" s="171" t="s">
        <v>56</v>
      </c>
      <c r="G46" s="171"/>
      <c r="H46" s="171"/>
      <c r="I46" s="172" t="s">
        <v>28</v>
      </c>
      <c r="J46" s="172"/>
    </row>
    <row r="47" spans="1:10" ht="25.5" customHeight="1" x14ac:dyDescent="0.25">
      <c r="A47" s="162"/>
      <c r="B47" s="173" t="s">
        <v>57</v>
      </c>
      <c r="C47" s="174" t="s">
        <v>58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5">
      <c r="A48" s="162"/>
      <c r="B48" s="165" t="s">
        <v>59</v>
      </c>
      <c r="C48" s="164" t="s">
        <v>60</v>
      </c>
      <c r="D48" s="166"/>
      <c r="E48" s="166"/>
      <c r="F48" s="182" t="s">
        <v>23</v>
      </c>
      <c r="G48" s="183"/>
      <c r="H48" s="183"/>
      <c r="I48" s="184">
        <f>'Rozpočet Pol'!G10</f>
        <v>0</v>
      </c>
      <c r="J48" s="184"/>
    </row>
    <row r="49" spans="1:10" ht="25.5" customHeight="1" x14ac:dyDescent="0.25">
      <c r="A49" s="162"/>
      <c r="B49" s="165" t="s">
        <v>61</v>
      </c>
      <c r="C49" s="164" t="s">
        <v>62</v>
      </c>
      <c r="D49" s="166"/>
      <c r="E49" s="166"/>
      <c r="F49" s="182" t="s">
        <v>23</v>
      </c>
      <c r="G49" s="183"/>
      <c r="H49" s="183"/>
      <c r="I49" s="184">
        <f>'Rozpočet Pol'!G12</f>
        <v>0</v>
      </c>
      <c r="J49" s="184"/>
    </row>
    <row r="50" spans="1:10" ht="25.5" customHeight="1" x14ac:dyDescent="0.25">
      <c r="A50" s="162"/>
      <c r="B50" s="165" t="s">
        <v>63</v>
      </c>
      <c r="C50" s="164" t="s">
        <v>64</v>
      </c>
      <c r="D50" s="166"/>
      <c r="E50" s="166"/>
      <c r="F50" s="182" t="s">
        <v>23</v>
      </c>
      <c r="G50" s="183"/>
      <c r="H50" s="183"/>
      <c r="I50" s="184">
        <f>'Rozpočet Pol'!G14</f>
        <v>0</v>
      </c>
      <c r="J50" s="184"/>
    </row>
    <row r="51" spans="1:10" ht="25.5" customHeight="1" x14ac:dyDescent="0.25">
      <c r="A51" s="162"/>
      <c r="B51" s="165" t="s">
        <v>65</v>
      </c>
      <c r="C51" s="164" t="s">
        <v>66</v>
      </c>
      <c r="D51" s="166"/>
      <c r="E51" s="166"/>
      <c r="F51" s="182" t="s">
        <v>23</v>
      </c>
      <c r="G51" s="183"/>
      <c r="H51" s="183"/>
      <c r="I51" s="184">
        <f>'Rozpočet Pol'!G18</f>
        <v>0</v>
      </c>
      <c r="J51" s="184"/>
    </row>
    <row r="52" spans="1:10" ht="25.5" customHeight="1" x14ac:dyDescent="0.25">
      <c r="A52" s="162"/>
      <c r="B52" s="165" t="s">
        <v>67</v>
      </c>
      <c r="C52" s="164" t="s">
        <v>68</v>
      </c>
      <c r="D52" s="166"/>
      <c r="E52" s="166"/>
      <c r="F52" s="182" t="s">
        <v>24</v>
      </c>
      <c r="G52" s="183"/>
      <c r="H52" s="183"/>
      <c r="I52" s="184">
        <f>'Rozpočet Pol'!G20</f>
        <v>0</v>
      </c>
      <c r="J52" s="184"/>
    </row>
    <row r="53" spans="1:10" ht="25.5" customHeight="1" x14ac:dyDescent="0.25">
      <c r="A53" s="162"/>
      <c r="B53" s="165" t="s">
        <v>69</v>
      </c>
      <c r="C53" s="164" t="s">
        <v>70</v>
      </c>
      <c r="D53" s="166"/>
      <c r="E53" s="166"/>
      <c r="F53" s="182" t="s">
        <v>24</v>
      </c>
      <c r="G53" s="183"/>
      <c r="H53" s="183"/>
      <c r="I53" s="184">
        <f>'Rozpočet Pol'!G33</f>
        <v>0</v>
      </c>
      <c r="J53" s="184"/>
    </row>
    <row r="54" spans="1:10" ht="25.5" customHeight="1" x14ac:dyDescent="0.25">
      <c r="A54" s="162"/>
      <c r="B54" s="165" t="s">
        <v>71</v>
      </c>
      <c r="C54" s="164" t="s">
        <v>72</v>
      </c>
      <c r="D54" s="166"/>
      <c r="E54" s="166"/>
      <c r="F54" s="182" t="s">
        <v>24</v>
      </c>
      <c r="G54" s="183"/>
      <c r="H54" s="183"/>
      <c r="I54" s="184">
        <f>'Rozpočet Pol'!G37</f>
        <v>0</v>
      </c>
      <c r="J54" s="184"/>
    </row>
    <row r="55" spans="1:10" ht="25.5" customHeight="1" x14ac:dyDescent="0.25">
      <c r="A55" s="162"/>
      <c r="B55" s="176" t="s">
        <v>73</v>
      </c>
      <c r="C55" s="177" t="s">
        <v>74</v>
      </c>
      <c r="D55" s="178"/>
      <c r="E55" s="178"/>
      <c r="F55" s="185" t="s">
        <v>24</v>
      </c>
      <c r="G55" s="186"/>
      <c r="H55" s="186"/>
      <c r="I55" s="187">
        <f>'Rozpočet Pol'!G39</f>
        <v>0</v>
      </c>
      <c r="J55" s="187"/>
    </row>
    <row r="56" spans="1:10" ht="25.5" customHeight="1" x14ac:dyDescent="0.25">
      <c r="A56" s="163"/>
      <c r="B56" s="169" t="s">
        <v>1</v>
      </c>
      <c r="C56" s="169"/>
      <c r="D56" s="170"/>
      <c r="E56" s="170"/>
      <c r="F56" s="188"/>
      <c r="G56" s="189"/>
      <c r="H56" s="189"/>
      <c r="I56" s="190">
        <f>SUM(I47:I55)</f>
        <v>0</v>
      </c>
      <c r="J56" s="190"/>
    </row>
    <row r="57" spans="1:10" x14ac:dyDescent="0.25">
      <c r="F57" s="191"/>
      <c r="G57" s="129"/>
      <c r="H57" s="191"/>
      <c r="I57" s="129"/>
      <c r="J57" s="129"/>
    </row>
    <row r="58" spans="1:10" x14ac:dyDescent="0.25">
      <c r="F58" s="191"/>
      <c r="G58" s="129"/>
      <c r="H58" s="191"/>
      <c r="I58" s="129"/>
      <c r="J58" s="129"/>
    </row>
    <row r="59" spans="1:10" x14ac:dyDescent="0.25">
      <c r="F59" s="191"/>
      <c r="G59" s="129"/>
      <c r="H59" s="191"/>
      <c r="I59" s="129"/>
      <c r="J59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I54:J54"/>
    <mergeCell ref="C54:E54"/>
    <mergeCell ref="I55:J55"/>
    <mergeCell ref="C55:E55"/>
    <mergeCell ref="I56:J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796875" defaultRowHeight="12.5" x14ac:dyDescent="0.25"/>
  <cols>
    <col min="1" max="1" width="4.26953125" style="6" customWidth="1"/>
    <col min="2" max="2" width="14.453125" style="6" customWidth="1"/>
    <col min="3" max="3" width="38.26953125" style="10" customWidth="1"/>
    <col min="4" max="4" width="4.54296875" style="6" customWidth="1"/>
    <col min="5" max="5" width="10.54296875" style="6" customWidth="1"/>
    <col min="6" max="6" width="9.81640625" style="6" customWidth="1"/>
    <col min="7" max="7" width="12.7265625" style="6" customWidth="1"/>
    <col min="8" max="16384" width="9.1796875" style="6"/>
  </cols>
  <sheetData>
    <row r="1" spans="1:7" ht="15.5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5" customHeight="1" x14ac:dyDescent="0.25">
      <c r="A2" s="77" t="s">
        <v>41</v>
      </c>
      <c r="B2" s="76"/>
      <c r="C2" s="102"/>
      <c r="D2" s="102"/>
      <c r="E2" s="102"/>
      <c r="F2" s="102"/>
      <c r="G2" s="103"/>
    </row>
    <row r="3" spans="1:7" ht="25" hidden="1" customHeight="1" x14ac:dyDescent="0.25">
      <c r="A3" s="77" t="s">
        <v>7</v>
      </c>
      <c r="B3" s="76"/>
      <c r="C3" s="102"/>
      <c r="D3" s="102"/>
      <c r="E3" s="102"/>
      <c r="F3" s="102"/>
      <c r="G3" s="103"/>
    </row>
    <row r="4" spans="1:7" ht="25" hidden="1" customHeight="1" x14ac:dyDescent="0.25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2"/>
  <sheetViews>
    <sheetView tabSelected="1" workbookViewId="0">
      <selection sqref="A1:G1"/>
    </sheetView>
  </sheetViews>
  <sheetFormatPr defaultRowHeight="12.5" outlineLevelRow="1" x14ac:dyDescent="0.25"/>
  <cols>
    <col min="1" max="1" width="4.1796875" customWidth="1"/>
    <col min="2" max="2" width="14.36328125" style="128" customWidth="1"/>
    <col min="3" max="3" width="38.1796875" style="128" customWidth="1"/>
    <col min="4" max="4" width="4.453125" customWidth="1"/>
    <col min="5" max="5" width="10.453125" customWidth="1"/>
    <col min="6" max="6" width="9.81640625" customWidth="1"/>
    <col min="7" max="7" width="12.6328125" customWidth="1"/>
    <col min="8" max="21" width="0" hidden="1" customWidth="1"/>
    <col min="29" max="39" width="0" hidden="1" customWidth="1"/>
  </cols>
  <sheetData>
    <row r="1" spans="1:60" ht="15.75" customHeight="1" x14ac:dyDescent="0.35">
      <c r="A1" s="194" t="s">
        <v>6</v>
      </c>
      <c r="B1" s="194"/>
      <c r="C1" s="194"/>
      <c r="D1" s="194"/>
      <c r="E1" s="194"/>
      <c r="F1" s="194"/>
      <c r="G1" s="194"/>
      <c r="AE1" t="s">
        <v>78</v>
      </c>
    </row>
    <row r="2" spans="1:60" ht="25" customHeight="1" x14ac:dyDescent="0.25">
      <c r="A2" s="201" t="s">
        <v>77</v>
      </c>
      <c r="B2" s="195"/>
      <c r="C2" s="196" t="s">
        <v>46</v>
      </c>
      <c r="D2" s="197"/>
      <c r="E2" s="197"/>
      <c r="F2" s="197"/>
      <c r="G2" s="203"/>
      <c r="AE2" t="s">
        <v>79</v>
      </c>
    </row>
    <row r="3" spans="1:60" ht="25" customHeight="1" x14ac:dyDescent="0.25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80</v>
      </c>
    </row>
    <row r="4" spans="1:60" ht="25" hidden="1" customHeight="1" x14ac:dyDescent="0.25">
      <c r="A4" s="202" t="s">
        <v>8</v>
      </c>
      <c r="B4" s="200"/>
      <c r="C4" s="198"/>
      <c r="D4" s="199"/>
      <c r="E4" s="199"/>
      <c r="F4" s="199"/>
      <c r="G4" s="204"/>
      <c r="AE4" t="s">
        <v>81</v>
      </c>
    </row>
    <row r="5" spans="1:60" hidden="1" x14ac:dyDescent="0.25">
      <c r="A5" s="205" t="s">
        <v>82</v>
      </c>
      <c r="B5" s="206"/>
      <c r="C5" s="207"/>
      <c r="D5" s="208"/>
      <c r="E5" s="208"/>
      <c r="F5" s="208"/>
      <c r="G5" s="209"/>
      <c r="AE5" t="s">
        <v>83</v>
      </c>
    </row>
    <row r="7" spans="1:60" ht="37.5" x14ac:dyDescent="0.25">
      <c r="A7" s="214" t="s">
        <v>84</v>
      </c>
      <c r="B7" s="215" t="s">
        <v>85</v>
      </c>
      <c r="C7" s="215" t="s">
        <v>86</v>
      </c>
      <c r="D7" s="214" t="s">
        <v>87</v>
      </c>
      <c r="E7" s="214" t="s">
        <v>88</v>
      </c>
      <c r="F7" s="210" t="s">
        <v>89</v>
      </c>
      <c r="G7" s="231" t="s">
        <v>28</v>
      </c>
      <c r="H7" s="232" t="s">
        <v>29</v>
      </c>
      <c r="I7" s="232" t="s">
        <v>90</v>
      </c>
      <c r="J7" s="232" t="s">
        <v>30</v>
      </c>
      <c r="K7" s="232" t="s">
        <v>91</v>
      </c>
      <c r="L7" s="232" t="s">
        <v>92</v>
      </c>
      <c r="M7" s="232" t="s">
        <v>93</v>
      </c>
      <c r="N7" s="232" t="s">
        <v>94</v>
      </c>
      <c r="O7" s="232" t="s">
        <v>95</v>
      </c>
      <c r="P7" s="232" t="s">
        <v>96</v>
      </c>
      <c r="Q7" s="232" t="s">
        <v>97</v>
      </c>
      <c r="R7" s="232" t="s">
        <v>98</v>
      </c>
      <c r="S7" s="232" t="s">
        <v>99</v>
      </c>
      <c r="T7" s="232" t="s">
        <v>100</v>
      </c>
      <c r="U7" s="217" t="s">
        <v>101</v>
      </c>
    </row>
    <row r="8" spans="1:60" x14ac:dyDescent="0.25">
      <c r="A8" s="233" t="s">
        <v>102</v>
      </c>
      <c r="B8" s="234" t="s">
        <v>57</v>
      </c>
      <c r="C8" s="235" t="s">
        <v>58</v>
      </c>
      <c r="D8" s="236"/>
      <c r="E8" s="237"/>
      <c r="F8" s="238"/>
      <c r="G8" s="238">
        <f>SUMIF(AE9:AE9,"&lt;&gt;NOR",G9:G9)</f>
        <v>0</v>
      </c>
      <c r="H8" s="238"/>
      <c r="I8" s="238">
        <f>SUM(I9:I9)</f>
        <v>0</v>
      </c>
      <c r="J8" s="238"/>
      <c r="K8" s="238">
        <f>SUM(K9:K9)</f>
        <v>0</v>
      </c>
      <c r="L8" s="238"/>
      <c r="M8" s="238">
        <f>SUM(M9:M9)</f>
        <v>0</v>
      </c>
      <c r="N8" s="216"/>
      <c r="O8" s="216">
        <f>SUM(O9:O9)</f>
        <v>7.528E-2</v>
      </c>
      <c r="P8" s="216"/>
      <c r="Q8" s="216">
        <f>SUM(Q9:Q9)</f>
        <v>0</v>
      </c>
      <c r="R8" s="216"/>
      <c r="S8" s="216"/>
      <c r="T8" s="233"/>
      <c r="U8" s="216">
        <f>SUM(U9:U9)</f>
        <v>1.03</v>
      </c>
      <c r="AE8" t="s">
        <v>103</v>
      </c>
    </row>
    <row r="9" spans="1:60" outlineLevel="1" x14ac:dyDescent="0.25">
      <c r="A9" s="212">
        <v>1</v>
      </c>
      <c r="B9" s="218" t="s">
        <v>104</v>
      </c>
      <c r="C9" s="261" t="s">
        <v>105</v>
      </c>
      <c r="D9" s="220" t="s">
        <v>106</v>
      </c>
      <c r="E9" s="226">
        <v>0.5</v>
      </c>
      <c r="F9" s="228">
        <f>H9+J9</f>
        <v>0</v>
      </c>
      <c r="G9" s="229">
        <f>ROUND(E9*F9,2)</f>
        <v>0</v>
      </c>
      <c r="H9" s="229"/>
      <c r="I9" s="229">
        <f>ROUND(E9*H9,2)</f>
        <v>0</v>
      </c>
      <c r="J9" s="229"/>
      <c r="K9" s="229">
        <f>ROUND(E9*J9,2)</f>
        <v>0</v>
      </c>
      <c r="L9" s="229">
        <v>21</v>
      </c>
      <c r="M9" s="229">
        <f>G9*(1+L9/100)</f>
        <v>0</v>
      </c>
      <c r="N9" s="221">
        <v>0.15056</v>
      </c>
      <c r="O9" s="221">
        <f>ROUND(E9*N9,5)</f>
        <v>7.528E-2</v>
      </c>
      <c r="P9" s="221">
        <v>0</v>
      </c>
      <c r="Q9" s="221">
        <f>ROUND(E9*P9,5)</f>
        <v>0</v>
      </c>
      <c r="R9" s="221"/>
      <c r="S9" s="221"/>
      <c r="T9" s="222">
        <v>2.0667900000000001</v>
      </c>
      <c r="U9" s="221">
        <f>ROUND(E9*T9,2)</f>
        <v>1.03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107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x14ac:dyDescent="0.25">
      <c r="A10" s="213" t="s">
        <v>102</v>
      </c>
      <c r="B10" s="219" t="s">
        <v>59</v>
      </c>
      <c r="C10" s="262" t="s">
        <v>60</v>
      </c>
      <c r="D10" s="223"/>
      <c r="E10" s="227"/>
      <c r="F10" s="230"/>
      <c r="G10" s="230">
        <f>SUMIF(AE11:AE11,"&lt;&gt;NOR",G11:G11)</f>
        <v>0</v>
      </c>
      <c r="H10" s="230"/>
      <c r="I10" s="230">
        <f>SUM(I11:I11)</f>
        <v>0</v>
      </c>
      <c r="J10" s="230"/>
      <c r="K10" s="230">
        <f>SUM(K11:K11)</f>
        <v>0</v>
      </c>
      <c r="L10" s="230"/>
      <c r="M10" s="230">
        <f>SUM(M11:M11)</f>
        <v>0</v>
      </c>
      <c r="N10" s="224"/>
      <c r="O10" s="224">
        <f>SUM(O11:O11)</f>
        <v>0.14013</v>
      </c>
      <c r="P10" s="224"/>
      <c r="Q10" s="224">
        <f>SUM(Q11:Q11)</f>
        <v>0.20849999999999999</v>
      </c>
      <c r="R10" s="224"/>
      <c r="S10" s="224"/>
      <c r="T10" s="225"/>
      <c r="U10" s="224">
        <f>SUM(U11:U11)</f>
        <v>2.36</v>
      </c>
      <c r="AE10" t="s">
        <v>103</v>
      </c>
    </row>
    <row r="11" spans="1:60" ht="20" outlineLevel="1" x14ac:dyDescent="0.25">
      <c r="A11" s="212">
        <v>2</v>
      </c>
      <c r="B11" s="218" t="s">
        <v>108</v>
      </c>
      <c r="C11" s="261" t="s">
        <v>109</v>
      </c>
      <c r="D11" s="220" t="s">
        <v>106</v>
      </c>
      <c r="E11" s="226">
        <v>0.5</v>
      </c>
      <c r="F11" s="228">
        <f>H11+J11</f>
        <v>0</v>
      </c>
      <c r="G11" s="229">
        <f>ROUND(E11*F11,2)</f>
        <v>0</v>
      </c>
      <c r="H11" s="229"/>
      <c r="I11" s="229">
        <f>ROUND(E11*H11,2)</f>
        <v>0</v>
      </c>
      <c r="J11" s="229"/>
      <c r="K11" s="229">
        <f>ROUND(E11*J11,2)</f>
        <v>0</v>
      </c>
      <c r="L11" s="229">
        <v>21</v>
      </c>
      <c r="M11" s="229">
        <f>G11*(1+L11/100)</f>
        <v>0</v>
      </c>
      <c r="N11" s="221">
        <v>0.28025</v>
      </c>
      <c r="O11" s="221">
        <f>ROUND(E11*N11,5)</f>
        <v>0.14013</v>
      </c>
      <c r="P11" s="221">
        <v>0.41699999999999998</v>
      </c>
      <c r="Q11" s="221">
        <f>ROUND(E11*P11,5)</f>
        <v>0.20849999999999999</v>
      </c>
      <c r="R11" s="221"/>
      <c r="S11" s="221"/>
      <c r="T11" s="222">
        <v>4.7230499999999997</v>
      </c>
      <c r="U11" s="221">
        <f>ROUND(E11*T11,2)</f>
        <v>2.36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110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x14ac:dyDescent="0.25">
      <c r="A12" s="213" t="s">
        <v>102</v>
      </c>
      <c r="B12" s="219" t="s">
        <v>61</v>
      </c>
      <c r="C12" s="262" t="s">
        <v>62</v>
      </c>
      <c r="D12" s="223"/>
      <c r="E12" s="227"/>
      <c r="F12" s="230"/>
      <c r="G12" s="230">
        <f>SUMIF(AE13:AE13,"&lt;&gt;NOR",G13:G13)</f>
        <v>0</v>
      </c>
      <c r="H12" s="230"/>
      <c r="I12" s="230">
        <f>SUM(I13:I13)</f>
        <v>0</v>
      </c>
      <c r="J12" s="230"/>
      <c r="K12" s="230">
        <f>SUM(K13:K13)</f>
        <v>0</v>
      </c>
      <c r="L12" s="230"/>
      <c r="M12" s="230">
        <f>SUM(M13:M13)</f>
        <v>0</v>
      </c>
      <c r="N12" s="224"/>
      <c r="O12" s="224">
        <f>SUM(O13:O13)</f>
        <v>0</v>
      </c>
      <c r="P12" s="224"/>
      <c r="Q12" s="224">
        <f>SUM(Q13:Q13)</f>
        <v>1.1000000000000001</v>
      </c>
      <c r="R12" s="224"/>
      <c r="S12" s="224"/>
      <c r="T12" s="225"/>
      <c r="U12" s="224">
        <f>SUM(U13:U13)</f>
        <v>2.12</v>
      </c>
      <c r="AE12" t="s">
        <v>103</v>
      </c>
    </row>
    <row r="13" spans="1:60" ht="20" outlineLevel="1" x14ac:dyDescent="0.25">
      <c r="A13" s="212">
        <v>3</v>
      </c>
      <c r="B13" s="218" t="s">
        <v>111</v>
      </c>
      <c r="C13" s="261" t="s">
        <v>112</v>
      </c>
      <c r="D13" s="220" t="s">
        <v>113</v>
      </c>
      <c r="E13" s="226">
        <v>0.5</v>
      </c>
      <c r="F13" s="228">
        <f>H13+J13</f>
        <v>0</v>
      </c>
      <c r="G13" s="229">
        <f>ROUND(E13*F13,2)</f>
        <v>0</v>
      </c>
      <c r="H13" s="229"/>
      <c r="I13" s="229">
        <f>ROUND(E13*H13,2)</f>
        <v>0</v>
      </c>
      <c r="J13" s="229"/>
      <c r="K13" s="229">
        <f>ROUND(E13*J13,2)</f>
        <v>0</v>
      </c>
      <c r="L13" s="229">
        <v>21</v>
      </c>
      <c r="M13" s="229">
        <f>G13*(1+L13/100)</f>
        <v>0</v>
      </c>
      <c r="N13" s="221">
        <v>0</v>
      </c>
      <c r="O13" s="221">
        <f>ROUND(E13*N13,5)</f>
        <v>0</v>
      </c>
      <c r="P13" s="221">
        <v>2.2000000000000002</v>
      </c>
      <c r="Q13" s="221">
        <f>ROUND(E13*P13,5)</f>
        <v>1.1000000000000001</v>
      </c>
      <c r="R13" s="221"/>
      <c r="S13" s="221"/>
      <c r="T13" s="222">
        <v>4.2350000000000003</v>
      </c>
      <c r="U13" s="221">
        <f>ROUND(E13*T13,2)</f>
        <v>2.12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110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x14ac:dyDescent="0.25">
      <c r="A14" s="213" t="s">
        <v>102</v>
      </c>
      <c r="B14" s="219" t="s">
        <v>63</v>
      </c>
      <c r="C14" s="262" t="s">
        <v>64</v>
      </c>
      <c r="D14" s="223"/>
      <c r="E14" s="227"/>
      <c r="F14" s="230"/>
      <c r="G14" s="230">
        <f>SUMIF(AE15:AE17,"&lt;&gt;NOR",G15:G17)</f>
        <v>0</v>
      </c>
      <c r="H14" s="230"/>
      <c r="I14" s="230">
        <f>SUM(I15:I17)</f>
        <v>0</v>
      </c>
      <c r="J14" s="230"/>
      <c r="K14" s="230">
        <f>SUM(K15:K17)</f>
        <v>0</v>
      </c>
      <c r="L14" s="230"/>
      <c r="M14" s="230">
        <f>SUM(M15:M17)</f>
        <v>0</v>
      </c>
      <c r="N14" s="224"/>
      <c r="O14" s="224">
        <f>SUM(O15:O17)</f>
        <v>5.2499999999999995E-3</v>
      </c>
      <c r="P14" s="224"/>
      <c r="Q14" s="224">
        <f>SUM(Q15:Q17)</f>
        <v>0.183</v>
      </c>
      <c r="R14" s="224"/>
      <c r="S14" s="224"/>
      <c r="T14" s="225"/>
      <c r="U14" s="224">
        <f>SUM(U15:U17)</f>
        <v>3.71</v>
      </c>
      <c r="AE14" t="s">
        <v>103</v>
      </c>
    </row>
    <row r="15" spans="1:60" outlineLevel="1" x14ac:dyDescent="0.25">
      <c r="A15" s="212">
        <v>4</v>
      </c>
      <c r="B15" s="218" t="s">
        <v>114</v>
      </c>
      <c r="C15" s="261" t="s">
        <v>115</v>
      </c>
      <c r="D15" s="220" t="s">
        <v>116</v>
      </c>
      <c r="E15" s="226">
        <v>6</v>
      </c>
      <c r="F15" s="228">
        <f>H15+J15</f>
        <v>0</v>
      </c>
      <c r="G15" s="229">
        <f>ROUND(E15*F15,2)</f>
        <v>0</v>
      </c>
      <c r="H15" s="229"/>
      <c r="I15" s="229">
        <f>ROUND(E15*H15,2)</f>
        <v>0</v>
      </c>
      <c r="J15" s="229"/>
      <c r="K15" s="229">
        <f>ROUND(E15*J15,2)</f>
        <v>0</v>
      </c>
      <c r="L15" s="229">
        <v>21</v>
      </c>
      <c r="M15" s="229">
        <f>G15*(1+L15/100)</f>
        <v>0</v>
      </c>
      <c r="N15" s="221">
        <v>4.8999999999999998E-4</v>
      </c>
      <c r="O15" s="221">
        <f>ROUND(E15*N15,5)</f>
        <v>2.9399999999999999E-3</v>
      </c>
      <c r="P15" s="221">
        <v>8.9999999999999993E-3</v>
      </c>
      <c r="Q15" s="221">
        <f>ROUND(E15*P15,5)</f>
        <v>5.3999999999999999E-2</v>
      </c>
      <c r="R15" s="221"/>
      <c r="S15" s="221"/>
      <c r="T15" s="222">
        <v>0.247</v>
      </c>
      <c r="U15" s="221">
        <f>ROUND(E15*T15,2)</f>
        <v>1.48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110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5">
      <c r="A16" s="212">
        <v>5</v>
      </c>
      <c r="B16" s="218" t="s">
        <v>117</v>
      </c>
      <c r="C16" s="261" t="s">
        <v>118</v>
      </c>
      <c r="D16" s="220" t="s">
        <v>119</v>
      </c>
      <c r="E16" s="226">
        <v>2</v>
      </c>
      <c r="F16" s="228">
        <f>H16+J16</f>
        <v>0</v>
      </c>
      <c r="G16" s="229">
        <f>ROUND(E16*F16,2)</f>
        <v>0</v>
      </c>
      <c r="H16" s="229"/>
      <c r="I16" s="229">
        <f>ROUND(E16*H16,2)</f>
        <v>0</v>
      </c>
      <c r="J16" s="229"/>
      <c r="K16" s="229">
        <f>ROUND(E16*J16,2)</f>
        <v>0</v>
      </c>
      <c r="L16" s="229">
        <v>21</v>
      </c>
      <c r="M16" s="229">
        <f>G16*(1+L16/100)</f>
        <v>0</v>
      </c>
      <c r="N16" s="221">
        <v>4.8999999999999998E-4</v>
      </c>
      <c r="O16" s="221">
        <f>ROUND(E16*N16,5)</f>
        <v>9.7999999999999997E-4</v>
      </c>
      <c r="P16" s="221">
        <v>1.4999999999999999E-2</v>
      </c>
      <c r="Q16" s="221">
        <f>ROUND(E16*P16,5)</f>
        <v>0.03</v>
      </c>
      <c r="R16" s="221"/>
      <c r="S16" s="221"/>
      <c r="T16" s="222">
        <v>0.54200000000000004</v>
      </c>
      <c r="U16" s="221">
        <f>ROUND(E16*T16,2)</f>
        <v>1.08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110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5">
      <c r="A17" s="212">
        <v>6</v>
      </c>
      <c r="B17" s="218" t="s">
        <v>120</v>
      </c>
      <c r="C17" s="261" t="s">
        <v>121</v>
      </c>
      <c r="D17" s="220" t="s">
        <v>119</v>
      </c>
      <c r="E17" s="226">
        <v>1</v>
      </c>
      <c r="F17" s="228">
        <f>H17+J17</f>
        <v>0</v>
      </c>
      <c r="G17" s="229">
        <f>ROUND(E17*F17,2)</f>
        <v>0</v>
      </c>
      <c r="H17" s="229"/>
      <c r="I17" s="229">
        <f>ROUND(E17*H17,2)</f>
        <v>0</v>
      </c>
      <c r="J17" s="229"/>
      <c r="K17" s="229">
        <f>ROUND(E17*J17,2)</f>
        <v>0</v>
      </c>
      <c r="L17" s="229">
        <v>21</v>
      </c>
      <c r="M17" s="229">
        <f>G17*(1+L17/100)</f>
        <v>0</v>
      </c>
      <c r="N17" s="221">
        <v>1.33E-3</v>
      </c>
      <c r="O17" s="221">
        <f>ROUND(E17*N17,5)</f>
        <v>1.33E-3</v>
      </c>
      <c r="P17" s="221">
        <v>9.9000000000000005E-2</v>
      </c>
      <c r="Q17" s="221">
        <f>ROUND(E17*P17,5)</f>
        <v>9.9000000000000005E-2</v>
      </c>
      <c r="R17" s="221"/>
      <c r="S17" s="221"/>
      <c r="T17" s="222">
        <v>1.147</v>
      </c>
      <c r="U17" s="221">
        <f>ROUND(E17*T17,2)</f>
        <v>1.1499999999999999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110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x14ac:dyDescent="0.25">
      <c r="A18" s="213" t="s">
        <v>102</v>
      </c>
      <c r="B18" s="219" t="s">
        <v>65</v>
      </c>
      <c r="C18" s="262" t="s">
        <v>66</v>
      </c>
      <c r="D18" s="223"/>
      <c r="E18" s="227"/>
      <c r="F18" s="230"/>
      <c r="G18" s="230">
        <f>SUMIF(AE19:AE19,"&lt;&gt;NOR",G19:G19)</f>
        <v>0</v>
      </c>
      <c r="H18" s="230"/>
      <c r="I18" s="230">
        <f>SUM(I19:I19)</f>
        <v>0</v>
      </c>
      <c r="J18" s="230"/>
      <c r="K18" s="230">
        <f>SUM(K19:K19)</f>
        <v>0</v>
      </c>
      <c r="L18" s="230"/>
      <c r="M18" s="230">
        <f>SUM(M19:M19)</f>
        <v>0</v>
      </c>
      <c r="N18" s="224"/>
      <c r="O18" s="224">
        <f>SUM(O19:O19)</f>
        <v>0</v>
      </c>
      <c r="P18" s="224"/>
      <c r="Q18" s="224">
        <f>SUM(Q19:Q19)</f>
        <v>0</v>
      </c>
      <c r="R18" s="224"/>
      <c r="S18" s="224"/>
      <c r="T18" s="225"/>
      <c r="U18" s="224">
        <f>SUM(U19:U19)</f>
        <v>0.28000000000000003</v>
      </c>
      <c r="AE18" t="s">
        <v>103</v>
      </c>
    </row>
    <row r="19" spans="1:60" outlineLevel="1" x14ac:dyDescent="0.25">
      <c r="A19" s="212">
        <v>7</v>
      </c>
      <c r="B19" s="218" t="s">
        <v>122</v>
      </c>
      <c r="C19" s="261" t="s">
        <v>123</v>
      </c>
      <c r="D19" s="220" t="s">
        <v>124</v>
      </c>
      <c r="E19" s="226">
        <v>0.32819999999999999</v>
      </c>
      <c r="F19" s="228">
        <f>H19+J19</f>
        <v>0</v>
      </c>
      <c r="G19" s="229">
        <f>ROUND(E19*F19,2)</f>
        <v>0</v>
      </c>
      <c r="H19" s="229"/>
      <c r="I19" s="229">
        <f>ROUND(E19*H19,2)</f>
        <v>0</v>
      </c>
      <c r="J19" s="229"/>
      <c r="K19" s="229">
        <f>ROUND(E19*J19,2)</f>
        <v>0</v>
      </c>
      <c r="L19" s="229">
        <v>21</v>
      </c>
      <c r="M19" s="229">
        <f>G19*(1+L19/100)</f>
        <v>0</v>
      </c>
      <c r="N19" s="221">
        <v>0</v>
      </c>
      <c r="O19" s="221">
        <f>ROUND(E19*N19,5)</f>
        <v>0</v>
      </c>
      <c r="P19" s="221">
        <v>0</v>
      </c>
      <c r="Q19" s="221">
        <f>ROUND(E19*P19,5)</f>
        <v>0</v>
      </c>
      <c r="R19" s="221"/>
      <c r="S19" s="221"/>
      <c r="T19" s="222">
        <v>0.85199999999999998</v>
      </c>
      <c r="U19" s="221">
        <f>ROUND(E19*T19,2)</f>
        <v>0.28000000000000003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110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x14ac:dyDescent="0.25">
      <c r="A20" s="213" t="s">
        <v>102</v>
      </c>
      <c r="B20" s="219" t="s">
        <v>67</v>
      </c>
      <c r="C20" s="262" t="s">
        <v>68</v>
      </c>
      <c r="D20" s="223"/>
      <c r="E20" s="227"/>
      <c r="F20" s="230"/>
      <c r="G20" s="230">
        <f>SUMIF(AE21:AE32,"&lt;&gt;NOR",G21:G32)</f>
        <v>0</v>
      </c>
      <c r="H20" s="230"/>
      <c r="I20" s="230">
        <f>SUM(I21:I32)</f>
        <v>0</v>
      </c>
      <c r="J20" s="230"/>
      <c r="K20" s="230">
        <f>SUM(K21:K32)</f>
        <v>0</v>
      </c>
      <c r="L20" s="230"/>
      <c r="M20" s="230">
        <f>SUM(M21:M32)</f>
        <v>0</v>
      </c>
      <c r="N20" s="224"/>
      <c r="O20" s="224">
        <f>SUM(O21:O32)</f>
        <v>7.3429999999999995E-2</v>
      </c>
      <c r="P20" s="224"/>
      <c r="Q20" s="224">
        <f>SUM(Q21:Q32)</f>
        <v>0</v>
      </c>
      <c r="R20" s="224"/>
      <c r="S20" s="224"/>
      <c r="T20" s="225"/>
      <c r="U20" s="224">
        <f>SUM(U21:U32)</f>
        <v>17.88</v>
      </c>
      <c r="AE20" t="s">
        <v>103</v>
      </c>
    </row>
    <row r="21" spans="1:60" outlineLevel="1" x14ac:dyDescent="0.25">
      <c r="A21" s="212">
        <v>8</v>
      </c>
      <c r="B21" s="218" t="s">
        <v>125</v>
      </c>
      <c r="C21" s="261" t="s">
        <v>126</v>
      </c>
      <c r="D21" s="220" t="s">
        <v>116</v>
      </c>
      <c r="E21" s="226">
        <v>16</v>
      </c>
      <c r="F21" s="228">
        <f>H21+J21</f>
        <v>0</v>
      </c>
      <c r="G21" s="229">
        <f>ROUND(E21*F21,2)</f>
        <v>0</v>
      </c>
      <c r="H21" s="229"/>
      <c r="I21" s="229">
        <f>ROUND(E21*H21,2)</f>
        <v>0</v>
      </c>
      <c r="J21" s="229"/>
      <c r="K21" s="229">
        <f>ROUND(E21*J21,2)</f>
        <v>0</v>
      </c>
      <c r="L21" s="229">
        <v>21</v>
      </c>
      <c r="M21" s="229">
        <f>G21*(1+L21/100)</f>
        <v>0</v>
      </c>
      <c r="N21" s="221">
        <v>3.4000000000000002E-4</v>
      </c>
      <c r="O21" s="221">
        <f>ROUND(E21*N21,5)</f>
        <v>5.4400000000000004E-3</v>
      </c>
      <c r="P21" s="221">
        <v>0</v>
      </c>
      <c r="Q21" s="221">
        <f>ROUND(E21*P21,5)</f>
        <v>0</v>
      </c>
      <c r="R21" s="221"/>
      <c r="S21" s="221"/>
      <c r="T21" s="222">
        <v>0.32</v>
      </c>
      <c r="U21" s="221">
        <f>ROUND(E21*T21,2)</f>
        <v>5.12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110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5">
      <c r="A22" s="212">
        <v>9</v>
      </c>
      <c r="B22" s="218" t="s">
        <v>127</v>
      </c>
      <c r="C22" s="261" t="s">
        <v>128</v>
      </c>
      <c r="D22" s="220" t="s">
        <v>116</v>
      </c>
      <c r="E22" s="226">
        <v>6</v>
      </c>
      <c r="F22" s="228">
        <f>H22+J22</f>
        <v>0</v>
      </c>
      <c r="G22" s="229">
        <f>ROUND(E22*F22,2)</f>
        <v>0</v>
      </c>
      <c r="H22" s="229"/>
      <c r="I22" s="229">
        <f>ROUND(E22*H22,2)</f>
        <v>0</v>
      </c>
      <c r="J22" s="229"/>
      <c r="K22" s="229">
        <f>ROUND(E22*J22,2)</f>
        <v>0</v>
      </c>
      <c r="L22" s="229">
        <v>21</v>
      </c>
      <c r="M22" s="229">
        <f>G22*(1+L22/100)</f>
        <v>0</v>
      </c>
      <c r="N22" s="221">
        <v>3.8000000000000002E-4</v>
      </c>
      <c r="O22" s="221">
        <f>ROUND(E22*N22,5)</f>
        <v>2.2799999999999999E-3</v>
      </c>
      <c r="P22" s="221">
        <v>0</v>
      </c>
      <c r="Q22" s="221">
        <f>ROUND(E22*P22,5)</f>
        <v>0</v>
      </c>
      <c r="R22" s="221"/>
      <c r="S22" s="221"/>
      <c r="T22" s="222">
        <v>0.32</v>
      </c>
      <c r="U22" s="221">
        <f>ROUND(E22*T22,2)</f>
        <v>1.92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110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5">
      <c r="A23" s="212">
        <v>10</v>
      </c>
      <c r="B23" s="218" t="s">
        <v>129</v>
      </c>
      <c r="C23" s="261" t="s">
        <v>130</v>
      </c>
      <c r="D23" s="220" t="s">
        <v>116</v>
      </c>
      <c r="E23" s="226">
        <v>1</v>
      </c>
      <c r="F23" s="228">
        <f>H23+J23</f>
        <v>0</v>
      </c>
      <c r="G23" s="229">
        <f>ROUND(E23*F23,2)</f>
        <v>0</v>
      </c>
      <c r="H23" s="229"/>
      <c r="I23" s="229">
        <f>ROUND(E23*H23,2)</f>
        <v>0</v>
      </c>
      <c r="J23" s="229"/>
      <c r="K23" s="229">
        <f>ROUND(E23*J23,2)</f>
        <v>0</v>
      </c>
      <c r="L23" s="229">
        <v>21</v>
      </c>
      <c r="M23" s="229">
        <f>G23*(1+L23/100)</f>
        <v>0</v>
      </c>
      <c r="N23" s="221">
        <v>4.6999999999999999E-4</v>
      </c>
      <c r="O23" s="221">
        <f>ROUND(E23*N23,5)</f>
        <v>4.6999999999999999E-4</v>
      </c>
      <c r="P23" s="221">
        <v>0</v>
      </c>
      <c r="Q23" s="221">
        <f>ROUND(E23*P23,5)</f>
        <v>0</v>
      </c>
      <c r="R23" s="221"/>
      <c r="S23" s="221"/>
      <c r="T23" s="222">
        <v>0.35899999999999999</v>
      </c>
      <c r="U23" s="221">
        <f>ROUND(E23*T23,2)</f>
        <v>0.36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110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5">
      <c r="A24" s="212">
        <v>11</v>
      </c>
      <c r="B24" s="218" t="s">
        <v>131</v>
      </c>
      <c r="C24" s="261" t="s">
        <v>132</v>
      </c>
      <c r="D24" s="220" t="s">
        <v>116</v>
      </c>
      <c r="E24" s="226">
        <v>8</v>
      </c>
      <c r="F24" s="228">
        <f>H24+J24</f>
        <v>0</v>
      </c>
      <c r="G24" s="229">
        <f>ROUND(E24*F24,2)</f>
        <v>0</v>
      </c>
      <c r="H24" s="229"/>
      <c r="I24" s="229">
        <f>ROUND(E24*H24,2)</f>
        <v>0</v>
      </c>
      <c r="J24" s="229"/>
      <c r="K24" s="229">
        <f>ROUND(E24*J24,2)</f>
        <v>0</v>
      </c>
      <c r="L24" s="229">
        <v>21</v>
      </c>
      <c r="M24" s="229">
        <f>G24*(1+L24/100)</f>
        <v>0</v>
      </c>
      <c r="N24" s="221">
        <v>6.9999999999999999E-4</v>
      </c>
      <c r="O24" s="221">
        <f>ROUND(E24*N24,5)</f>
        <v>5.5999999999999999E-3</v>
      </c>
      <c r="P24" s="221">
        <v>0</v>
      </c>
      <c r="Q24" s="221">
        <f>ROUND(E24*P24,5)</f>
        <v>0</v>
      </c>
      <c r="R24" s="221"/>
      <c r="S24" s="221"/>
      <c r="T24" s="222">
        <v>0.45200000000000001</v>
      </c>
      <c r="U24" s="221">
        <f>ROUND(E24*T24,2)</f>
        <v>3.62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110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5">
      <c r="A25" s="212">
        <v>12</v>
      </c>
      <c r="B25" s="218" t="s">
        <v>133</v>
      </c>
      <c r="C25" s="261" t="s">
        <v>134</v>
      </c>
      <c r="D25" s="220" t="s">
        <v>119</v>
      </c>
      <c r="E25" s="226">
        <v>4</v>
      </c>
      <c r="F25" s="228">
        <f>H25+J25</f>
        <v>0</v>
      </c>
      <c r="G25" s="229">
        <f>ROUND(E25*F25,2)</f>
        <v>0</v>
      </c>
      <c r="H25" s="229"/>
      <c r="I25" s="229">
        <f>ROUND(E25*H25,2)</f>
        <v>0</v>
      </c>
      <c r="J25" s="229"/>
      <c r="K25" s="229">
        <f>ROUND(E25*J25,2)</f>
        <v>0</v>
      </c>
      <c r="L25" s="229">
        <v>21</v>
      </c>
      <c r="M25" s="229">
        <f>G25*(1+L25/100)</f>
        <v>0</v>
      </c>
      <c r="N25" s="221">
        <v>0</v>
      </c>
      <c r="O25" s="221">
        <f>ROUND(E25*N25,5)</f>
        <v>0</v>
      </c>
      <c r="P25" s="221">
        <v>0</v>
      </c>
      <c r="Q25" s="221">
        <f>ROUND(E25*P25,5)</f>
        <v>0</v>
      </c>
      <c r="R25" s="221"/>
      <c r="S25" s="221"/>
      <c r="T25" s="222">
        <v>0.14799999999999999</v>
      </c>
      <c r="U25" s="221">
        <f>ROUND(E25*T25,2)</f>
        <v>0.59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110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5">
      <c r="A26" s="212">
        <v>13</v>
      </c>
      <c r="B26" s="218" t="s">
        <v>135</v>
      </c>
      <c r="C26" s="261" t="s">
        <v>136</v>
      </c>
      <c r="D26" s="220" t="s">
        <v>119</v>
      </c>
      <c r="E26" s="226">
        <v>3</v>
      </c>
      <c r="F26" s="228">
        <f>H26+J26</f>
        <v>0</v>
      </c>
      <c r="G26" s="229">
        <f>ROUND(E26*F26,2)</f>
        <v>0</v>
      </c>
      <c r="H26" s="229"/>
      <c r="I26" s="229">
        <f>ROUND(E26*H26,2)</f>
        <v>0</v>
      </c>
      <c r="J26" s="229"/>
      <c r="K26" s="229">
        <f>ROUND(E26*J26,2)</f>
        <v>0</v>
      </c>
      <c r="L26" s="229">
        <v>21</v>
      </c>
      <c r="M26" s="229">
        <f>G26*(1+L26/100)</f>
        <v>0</v>
      </c>
      <c r="N26" s="221">
        <v>0</v>
      </c>
      <c r="O26" s="221">
        <f>ROUND(E26*N26,5)</f>
        <v>0</v>
      </c>
      <c r="P26" s="221">
        <v>0</v>
      </c>
      <c r="Q26" s="221">
        <f>ROUND(E26*P26,5)</f>
        <v>0</v>
      </c>
      <c r="R26" s="221"/>
      <c r="S26" s="221"/>
      <c r="T26" s="222">
        <v>0.157</v>
      </c>
      <c r="U26" s="221">
        <f>ROUND(E26*T26,2)</f>
        <v>0.47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110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0" outlineLevel="1" x14ac:dyDescent="0.25">
      <c r="A27" s="212">
        <v>14</v>
      </c>
      <c r="B27" s="218" t="s">
        <v>137</v>
      </c>
      <c r="C27" s="261" t="s">
        <v>138</v>
      </c>
      <c r="D27" s="220" t="s">
        <v>119</v>
      </c>
      <c r="E27" s="226">
        <v>1</v>
      </c>
      <c r="F27" s="228">
        <f>H27+J27</f>
        <v>0</v>
      </c>
      <c r="G27" s="229">
        <f>ROUND(E27*F27,2)</f>
        <v>0</v>
      </c>
      <c r="H27" s="229"/>
      <c r="I27" s="229">
        <f>ROUND(E27*H27,2)</f>
        <v>0</v>
      </c>
      <c r="J27" s="229"/>
      <c r="K27" s="229">
        <f>ROUND(E27*J27,2)</f>
        <v>0</v>
      </c>
      <c r="L27" s="229">
        <v>21</v>
      </c>
      <c r="M27" s="229">
        <f>G27*(1+L27/100)</f>
        <v>0</v>
      </c>
      <c r="N27" s="221">
        <v>5.8299999999999998E-2</v>
      </c>
      <c r="O27" s="221">
        <f>ROUND(E27*N27,5)</f>
        <v>5.8299999999999998E-2</v>
      </c>
      <c r="P27" s="221">
        <v>0</v>
      </c>
      <c r="Q27" s="221">
        <f>ROUND(E27*P27,5)</f>
        <v>0</v>
      </c>
      <c r="R27" s="221"/>
      <c r="S27" s="221"/>
      <c r="T27" s="222">
        <v>2.9460000000000002</v>
      </c>
      <c r="U27" s="221">
        <f>ROUND(E27*T27,2)</f>
        <v>2.95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110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ht="20" outlineLevel="1" x14ac:dyDescent="0.25">
      <c r="A28" s="212">
        <v>15</v>
      </c>
      <c r="B28" s="218" t="s">
        <v>139</v>
      </c>
      <c r="C28" s="261" t="s">
        <v>140</v>
      </c>
      <c r="D28" s="220" t="s">
        <v>119</v>
      </c>
      <c r="E28" s="226">
        <v>2</v>
      </c>
      <c r="F28" s="228">
        <f>H28+J28</f>
        <v>0</v>
      </c>
      <c r="G28" s="229">
        <f>ROUND(E28*F28,2)</f>
        <v>0</v>
      </c>
      <c r="H28" s="229"/>
      <c r="I28" s="229">
        <f>ROUND(E28*H28,2)</f>
        <v>0</v>
      </c>
      <c r="J28" s="229"/>
      <c r="K28" s="229">
        <f>ROUND(E28*J28,2)</f>
        <v>0</v>
      </c>
      <c r="L28" s="229">
        <v>21</v>
      </c>
      <c r="M28" s="229">
        <f>G28*(1+L28/100)</f>
        <v>0</v>
      </c>
      <c r="N28" s="221">
        <v>2.2000000000000001E-4</v>
      </c>
      <c r="O28" s="221">
        <f>ROUND(E28*N28,5)</f>
        <v>4.4000000000000002E-4</v>
      </c>
      <c r="P28" s="221">
        <v>0</v>
      </c>
      <c r="Q28" s="221">
        <f>ROUND(E28*P28,5)</f>
        <v>0</v>
      </c>
      <c r="R28" s="221"/>
      <c r="S28" s="221"/>
      <c r="T28" s="222">
        <v>0.47499999999999998</v>
      </c>
      <c r="U28" s="221">
        <f>ROUND(E28*T28,2)</f>
        <v>0.95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110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0" outlineLevel="1" x14ac:dyDescent="0.25">
      <c r="A29" s="212">
        <v>16</v>
      </c>
      <c r="B29" s="218" t="s">
        <v>141</v>
      </c>
      <c r="C29" s="261" t="s">
        <v>142</v>
      </c>
      <c r="D29" s="220" t="s">
        <v>119</v>
      </c>
      <c r="E29" s="226">
        <v>1</v>
      </c>
      <c r="F29" s="228">
        <f>H29+J29</f>
        <v>0</v>
      </c>
      <c r="G29" s="229">
        <f>ROUND(E29*F29,2)</f>
        <v>0</v>
      </c>
      <c r="H29" s="229"/>
      <c r="I29" s="229">
        <f>ROUND(E29*H29,2)</f>
        <v>0</v>
      </c>
      <c r="J29" s="229"/>
      <c r="K29" s="229">
        <f>ROUND(E29*J29,2)</f>
        <v>0</v>
      </c>
      <c r="L29" s="229">
        <v>21</v>
      </c>
      <c r="M29" s="229">
        <f>G29*(1+L29/100)</f>
        <v>0</v>
      </c>
      <c r="N29" s="221">
        <v>7.2000000000000005E-4</v>
      </c>
      <c r="O29" s="221">
        <f>ROUND(E29*N29,5)</f>
        <v>7.2000000000000005E-4</v>
      </c>
      <c r="P29" s="221">
        <v>0</v>
      </c>
      <c r="Q29" s="221">
        <f>ROUND(E29*P29,5)</f>
        <v>0</v>
      </c>
      <c r="R29" s="221"/>
      <c r="S29" s="221"/>
      <c r="T29" s="222">
        <v>0.3</v>
      </c>
      <c r="U29" s="221">
        <f>ROUND(E29*T29,2)</f>
        <v>0.3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110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5">
      <c r="A30" s="212">
        <v>17</v>
      </c>
      <c r="B30" s="218" t="s">
        <v>143</v>
      </c>
      <c r="C30" s="261" t="s">
        <v>144</v>
      </c>
      <c r="D30" s="220" t="s">
        <v>119</v>
      </c>
      <c r="E30" s="226">
        <v>2</v>
      </c>
      <c r="F30" s="228">
        <f>H30+J30</f>
        <v>0</v>
      </c>
      <c r="G30" s="229">
        <f>ROUND(E30*F30,2)</f>
        <v>0</v>
      </c>
      <c r="H30" s="229"/>
      <c r="I30" s="229">
        <f>ROUND(E30*H30,2)</f>
        <v>0</v>
      </c>
      <c r="J30" s="229"/>
      <c r="K30" s="229">
        <f>ROUND(E30*J30,2)</f>
        <v>0</v>
      </c>
      <c r="L30" s="229">
        <v>21</v>
      </c>
      <c r="M30" s="229">
        <f>G30*(1+L30/100)</f>
        <v>0</v>
      </c>
      <c r="N30" s="221">
        <v>9.0000000000000006E-5</v>
      </c>
      <c r="O30" s="221">
        <f>ROUND(E30*N30,5)</f>
        <v>1.8000000000000001E-4</v>
      </c>
      <c r="P30" s="221">
        <v>0</v>
      </c>
      <c r="Q30" s="221">
        <f>ROUND(E30*P30,5)</f>
        <v>0</v>
      </c>
      <c r="R30" s="221"/>
      <c r="S30" s="221"/>
      <c r="T30" s="222">
        <v>0</v>
      </c>
      <c r="U30" s="221">
        <f>ROUND(E30*T30,2)</f>
        <v>0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145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5">
      <c r="A31" s="212">
        <v>18</v>
      </c>
      <c r="B31" s="218" t="s">
        <v>146</v>
      </c>
      <c r="C31" s="261" t="s">
        <v>147</v>
      </c>
      <c r="D31" s="220" t="s">
        <v>116</v>
      </c>
      <c r="E31" s="226">
        <v>31</v>
      </c>
      <c r="F31" s="228">
        <f>H31+J31</f>
        <v>0</v>
      </c>
      <c r="G31" s="229">
        <f>ROUND(E31*F31,2)</f>
        <v>0</v>
      </c>
      <c r="H31" s="229"/>
      <c r="I31" s="229">
        <f>ROUND(E31*H31,2)</f>
        <v>0</v>
      </c>
      <c r="J31" s="229"/>
      <c r="K31" s="229">
        <f>ROUND(E31*J31,2)</f>
        <v>0</v>
      </c>
      <c r="L31" s="229">
        <v>21</v>
      </c>
      <c r="M31" s="229">
        <f>G31*(1+L31/100)</f>
        <v>0</v>
      </c>
      <c r="N31" s="221">
        <v>0</v>
      </c>
      <c r="O31" s="221">
        <f>ROUND(E31*N31,5)</f>
        <v>0</v>
      </c>
      <c r="P31" s="221">
        <v>0</v>
      </c>
      <c r="Q31" s="221">
        <f>ROUND(E31*P31,5)</f>
        <v>0</v>
      </c>
      <c r="R31" s="221"/>
      <c r="S31" s="221"/>
      <c r="T31" s="222">
        <v>4.8000000000000001E-2</v>
      </c>
      <c r="U31" s="221">
        <f>ROUND(E31*T31,2)</f>
        <v>1.49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110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5">
      <c r="A32" s="212">
        <v>19</v>
      </c>
      <c r="B32" s="218" t="s">
        <v>148</v>
      </c>
      <c r="C32" s="261" t="s">
        <v>149</v>
      </c>
      <c r="D32" s="220" t="s">
        <v>124</v>
      </c>
      <c r="E32" s="226">
        <v>7.3429999999999995E-2</v>
      </c>
      <c r="F32" s="228">
        <f>H32+J32</f>
        <v>0</v>
      </c>
      <c r="G32" s="229">
        <f>ROUND(E32*F32,2)</f>
        <v>0</v>
      </c>
      <c r="H32" s="229"/>
      <c r="I32" s="229">
        <f>ROUND(E32*H32,2)</f>
        <v>0</v>
      </c>
      <c r="J32" s="229"/>
      <c r="K32" s="229">
        <f>ROUND(E32*J32,2)</f>
        <v>0</v>
      </c>
      <c r="L32" s="229">
        <v>21</v>
      </c>
      <c r="M32" s="229">
        <f>G32*(1+L32/100)</f>
        <v>0</v>
      </c>
      <c r="N32" s="221">
        <v>0</v>
      </c>
      <c r="O32" s="221">
        <f>ROUND(E32*N32,5)</f>
        <v>0</v>
      </c>
      <c r="P32" s="221">
        <v>0</v>
      </c>
      <c r="Q32" s="221">
        <f>ROUND(E32*P32,5)</f>
        <v>0</v>
      </c>
      <c r="R32" s="221"/>
      <c r="S32" s="221"/>
      <c r="T32" s="222">
        <v>1.47</v>
      </c>
      <c r="U32" s="221">
        <f>ROUND(E32*T32,2)</f>
        <v>0.11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110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x14ac:dyDescent="0.25">
      <c r="A33" s="213" t="s">
        <v>102</v>
      </c>
      <c r="B33" s="219" t="s">
        <v>69</v>
      </c>
      <c r="C33" s="262" t="s">
        <v>70</v>
      </c>
      <c r="D33" s="223"/>
      <c r="E33" s="227"/>
      <c r="F33" s="230"/>
      <c r="G33" s="230">
        <f>SUMIF(AE34:AE36,"&lt;&gt;NOR",G34:G36)</f>
        <v>0</v>
      </c>
      <c r="H33" s="230"/>
      <c r="I33" s="230">
        <f>SUM(I34:I36)</f>
        <v>0</v>
      </c>
      <c r="J33" s="230"/>
      <c r="K33" s="230">
        <f>SUM(K34:K36)</f>
        <v>0</v>
      </c>
      <c r="L33" s="230"/>
      <c r="M33" s="230">
        <f>SUM(M34:M36)</f>
        <v>0</v>
      </c>
      <c r="N33" s="224"/>
      <c r="O33" s="224">
        <f>SUM(O34:O36)</f>
        <v>2.0999999999999999E-3</v>
      </c>
      <c r="P33" s="224"/>
      <c r="Q33" s="224">
        <f>SUM(Q34:Q36)</f>
        <v>0</v>
      </c>
      <c r="R33" s="224"/>
      <c r="S33" s="224"/>
      <c r="T33" s="225"/>
      <c r="U33" s="224">
        <f>SUM(U34:U36)</f>
        <v>1.1099999999999999</v>
      </c>
      <c r="AE33" t="s">
        <v>103</v>
      </c>
    </row>
    <row r="34" spans="1:60" outlineLevel="1" x14ac:dyDescent="0.25">
      <c r="A34" s="212">
        <v>20</v>
      </c>
      <c r="B34" s="218" t="s">
        <v>150</v>
      </c>
      <c r="C34" s="261" t="s">
        <v>151</v>
      </c>
      <c r="D34" s="220" t="s">
        <v>119</v>
      </c>
      <c r="E34" s="226">
        <v>2</v>
      </c>
      <c r="F34" s="228">
        <f>H34+J34</f>
        <v>0</v>
      </c>
      <c r="G34" s="229">
        <f>ROUND(E34*F34,2)</f>
        <v>0</v>
      </c>
      <c r="H34" s="229"/>
      <c r="I34" s="229">
        <f>ROUND(E34*H34,2)</f>
        <v>0</v>
      </c>
      <c r="J34" s="229"/>
      <c r="K34" s="229">
        <f>ROUND(E34*J34,2)</f>
        <v>0</v>
      </c>
      <c r="L34" s="229">
        <v>21</v>
      </c>
      <c r="M34" s="229">
        <f>G34*(1+L34/100)</f>
        <v>0</v>
      </c>
      <c r="N34" s="221">
        <v>6.9999999999999999E-4</v>
      </c>
      <c r="O34" s="221">
        <f>ROUND(E34*N34,5)</f>
        <v>1.4E-3</v>
      </c>
      <c r="P34" s="221">
        <v>0</v>
      </c>
      <c r="Q34" s="221">
        <f>ROUND(E34*P34,5)</f>
        <v>0</v>
      </c>
      <c r="R34" s="221"/>
      <c r="S34" s="221"/>
      <c r="T34" s="222">
        <v>0.37</v>
      </c>
      <c r="U34" s="221">
        <f>ROUND(E34*T34,2)</f>
        <v>0.74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110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20" outlineLevel="1" x14ac:dyDescent="0.25">
      <c r="A35" s="212">
        <v>21</v>
      </c>
      <c r="B35" s="218" t="s">
        <v>152</v>
      </c>
      <c r="C35" s="261" t="s">
        <v>153</v>
      </c>
      <c r="D35" s="220" t="s">
        <v>154</v>
      </c>
      <c r="E35" s="226">
        <v>1</v>
      </c>
      <c r="F35" s="228">
        <f>H35+J35</f>
        <v>0</v>
      </c>
      <c r="G35" s="229">
        <f>ROUND(E35*F35,2)</f>
        <v>0</v>
      </c>
      <c r="H35" s="229"/>
      <c r="I35" s="229">
        <f>ROUND(E35*H35,2)</f>
        <v>0</v>
      </c>
      <c r="J35" s="229"/>
      <c r="K35" s="229">
        <f>ROUND(E35*J35,2)</f>
        <v>0</v>
      </c>
      <c r="L35" s="229">
        <v>21</v>
      </c>
      <c r="M35" s="229">
        <f>G35*(1+L35/100)</f>
        <v>0</v>
      </c>
      <c r="N35" s="221">
        <v>6.9999999999999999E-4</v>
      </c>
      <c r="O35" s="221">
        <f>ROUND(E35*N35,5)</f>
        <v>6.9999999999999999E-4</v>
      </c>
      <c r="P35" s="221">
        <v>0</v>
      </c>
      <c r="Q35" s="221">
        <f>ROUND(E35*P35,5)</f>
        <v>0</v>
      </c>
      <c r="R35" s="221"/>
      <c r="S35" s="221"/>
      <c r="T35" s="222">
        <v>0.37</v>
      </c>
      <c r="U35" s="221">
        <f>ROUND(E35*T35,2)</f>
        <v>0.37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110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5">
      <c r="A36" s="212">
        <v>22</v>
      </c>
      <c r="B36" s="218" t="s">
        <v>155</v>
      </c>
      <c r="C36" s="261" t="s">
        <v>156</v>
      </c>
      <c r="D36" s="220" t="s">
        <v>124</v>
      </c>
      <c r="E36" s="226">
        <v>2.0999999999999999E-3</v>
      </c>
      <c r="F36" s="228">
        <f>H36+J36</f>
        <v>0</v>
      </c>
      <c r="G36" s="229">
        <f>ROUND(E36*F36,2)</f>
        <v>0</v>
      </c>
      <c r="H36" s="229"/>
      <c r="I36" s="229">
        <f>ROUND(E36*H36,2)</f>
        <v>0</v>
      </c>
      <c r="J36" s="229"/>
      <c r="K36" s="229">
        <f>ROUND(E36*J36,2)</f>
        <v>0</v>
      </c>
      <c r="L36" s="229">
        <v>21</v>
      </c>
      <c r="M36" s="229">
        <f>G36*(1+L36/100)</f>
        <v>0</v>
      </c>
      <c r="N36" s="221">
        <v>0</v>
      </c>
      <c r="O36" s="221">
        <f>ROUND(E36*N36,5)</f>
        <v>0</v>
      </c>
      <c r="P36" s="221">
        <v>0</v>
      </c>
      <c r="Q36" s="221">
        <f>ROUND(E36*P36,5)</f>
        <v>0</v>
      </c>
      <c r="R36" s="221"/>
      <c r="S36" s="221"/>
      <c r="T36" s="222">
        <v>1.5169999999999999</v>
      </c>
      <c r="U36" s="221">
        <f>ROUND(E36*T36,2)</f>
        <v>0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110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x14ac:dyDescent="0.25">
      <c r="A37" s="213" t="s">
        <v>102</v>
      </c>
      <c r="B37" s="219" t="s">
        <v>71</v>
      </c>
      <c r="C37" s="262" t="s">
        <v>72</v>
      </c>
      <c r="D37" s="223"/>
      <c r="E37" s="227"/>
      <c r="F37" s="230"/>
      <c r="G37" s="230">
        <f>SUMIF(AE38:AE38,"&lt;&gt;NOR",G38:G38)</f>
        <v>0</v>
      </c>
      <c r="H37" s="230"/>
      <c r="I37" s="230">
        <f>SUM(I38:I38)</f>
        <v>0</v>
      </c>
      <c r="J37" s="230"/>
      <c r="K37" s="230">
        <f>SUM(K38:K38)</f>
        <v>0</v>
      </c>
      <c r="L37" s="230"/>
      <c r="M37" s="230">
        <f>SUM(M38:M38)</f>
        <v>0</v>
      </c>
      <c r="N37" s="224"/>
      <c r="O37" s="224">
        <f>SUM(O38:O38)</f>
        <v>3.2750000000000001E-2</v>
      </c>
      <c r="P37" s="224"/>
      <c r="Q37" s="224">
        <f>SUM(Q38:Q38)</f>
        <v>4.3499999999999997E-2</v>
      </c>
      <c r="R37" s="224"/>
      <c r="S37" s="224"/>
      <c r="T37" s="225"/>
      <c r="U37" s="224">
        <f>SUM(U38:U38)</f>
        <v>0.78</v>
      </c>
      <c r="AE37" t="s">
        <v>103</v>
      </c>
    </row>
    <row r="38" spans="1:60" outlineLevel="1" x14ac:dyDescent="0.25">
      <c r="A38" s="212">
        <v>23</v>
      </c>
      <c r="B38" s="218" t="s">
        <v>157</v>
      </c>
      <c r="C38" s="261" t="s">
        <v>158</v>
      </c>
      <c r="D38" s="220" t="s">
        <v>106</v>
      </c>
      <c r="E38" s="226">
        <v>0.5</v>
      </c>
      <c r="F38" s="228">
        <f>H38+J38</f>
        <v>0</v>
      </c>
      <c r="G38" s="229">
        <f>ROUND(E38*F38,2)</f>
        <v>0</v>
      </c>
      <c r="H38" s="229"/>
      <c r="I38" s="229">
        <f>ROUND(E38*H38,2)</f>
        <v>0</v>
      </c>
      <c r="J38" s="229"/>
      <c r="K38" s="229">
        <f>ROUND(E38*J38,2)</f>
        <v>0</v>
      </c>
      <c r="L38" s="229">
        <v>21</v>
      </c>
      <c r="M38" s="229">
        <f>G38*(1+L38/100)</f>
        <v>0</v>
      </c>
      <c r="N38" s="221">
        <v>6.5500000000000003E-2</v>
      </c>
      <c r="O38" s="221">
        <f>ROUND(E38*N38,5)</f>
        <v>3.2750000000000001E-2</v>
      </c>
      <c r="P38" s="221">
        <v>8.6999999999999994E-2</v>
      </c>
      <c r="Q38" s="221">
        <f>ROUND(E38*P38,5)</f>
        <v>4.3499999999999997E-2</v>
      </c>
      <c r="R38" s="221"/>
      <c r="S38" s="221"/>
      <c r="T38" s="222">
        <v>1.5541400000000001</v>
      </c>
      <c r="U38" s="221">
        <f>ROUND(E38*T38,2)</f>
        <v>0.78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107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x14ac:dyDescent="0.25">
      <c r="A39" s="213" t="s">
        <v>102</v>
      </c>
      <c r="B39" s="219" t="s">
        <v>73</v>
      </c>
      <c r="C39" s="262" t="s">
        <v>74</v>
      </c>
      <c r="D39" s="223"/>
      <c r="E39" s="227"/>
      <c r="F39" s="230"/>
      <c r="G39" s="230">
        <f>SUMIF(AE40:AE40,"&lt;&gt;NOR",G40:G40)</f>
        <v>0</v>
      </c>
      <c r="H39" s="230"/>
      <c r="I39" s="230">
        <f>SUM(I40:I40)</f>
        <v>0</v>
      </c>
      <c r="J39" s="230"/>
      <c r="K39" s="230">
        <f>SUM(K40:K40)</f>
        <v>0</v>
      </c>
      <c r="L39" s="230"/>
      <c r="M39" s="230">
        <f>SUM(M40:M40)</f>
        <v>0</v>
      </c>
      <c r="N39" s="224"/>
      <c r="O39" s="224">
        <f>SUM(O40:O40)</f>
        <v>7.528E-2</v>
      </c>
      <c r="P39" s="224"/>
      <c r="Q39" s="224">
        <f>SUM(Q40:Q40)</f>
        <v>8.8999999999999996E-2</v>
      </c>
      <c r="R39" s="224"/>
      <c r="S39" s="224"/>
      <c r="T39" s="225"/>
      <c r="U39" s="224">
        <f>SUM(U40:U40)</f>
        <v>2.09</v>
      </c>
      <c r="AE39" t="s">
        <v>103</v>
      </c>
    </row>
    <row r="40" spans="1:60" outlineLevel="1" x14ac:dyDescent="0.25">
      <c r="A40" s="239">
        <v>24</v>
      </c>
      <c r="B40" s="240" t="s">
        <v>159</v>
      </c>
      <c r="C40" s="263" t="s">
        <v>160</v>
      </c>
      <c r="D40" s="241" t="s">
        <v>106</v>
      </c>
      <c r="E40" s="242">
        <v>1</v>
      </c>
      <c r="F40" s="243">
        <f>H40+J40</f>
        <v>0</v>
      </c>
      <c r="G40" s="244">
        <f>ROUND(E40*F40,2)</f>
        <v>0</v>
      </c>
      <c r="H40" s="244"/>
      <c r="I40" s="244">
        <f>ROUND(E40*H40,2)</f>
        <v>0</v>
      </c>
      <c r="J40" s="244"/>
      <c r="K40" s="244">
        <f>ROUND(E40*J40,2)</f>
        <v>0</v>
      </c>
      <c r="L40" s="244">
        <v>21</v>
      </c>
      <c r="M40" s="244">
        <f>G40*(1+L40/100)</f>
        <v>0</v>
      </c>
      <c r="N40" s="245">
        <v>7.528E-2</v>
      </c>
      <c r="O40" s="245">
        <f>ROUND(E40*N40,5)</f>
        <v>7.528E-2</v>
      </c>
      <c r="P40" s="245">
        <v>8.8999999999999996E-2</v>
      </c>
      <c r="Q40" s="245">
        <f>ROUND(E40*P40,5)</f>
        <v>8.8999999999999996E-2</v>
      </c>
      <c r="R40" s="245"/>
      <c r="S40" s="245"/>
      <c r="T40" s="246">
        <v>2.09409</v>
      </c>
      <c r="U40" s="245">
        <f>ROUND(E40*T40,2)</f>
        <v>2.09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107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x14ac:dyDescent="0.25">
      <c r="A41" s="6"/>
      <c r="B41" s="7" t="s">
        <v>161</v>
      </c>
      <c r="C41" s="264" t="s">
        <v>161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AC41">
        <v>15</v>
      </c>
      <c r="AD41">
        <v>21</v>
      </c>
    </row>
    <row r="42" spans="1:60" ht="13" x14ac:dyDescent="0.25">
      <c r="A42" s="247"/>
      <c r="B42" s="248" t="s">
        <v>28</v>
      </c>
      <c r="C42" s="265" t="s">
        <v>161</v>
      </c>
      <c r="D42" s="249"/>
      <c r="E42" s="249"/>
      <c r="F42" s="249"/>
      <c r="G42" s="260">
        <f>G8+G10+G12+G14+G18+G20+G33+G37+G39</f>
        <v>0</v>
      </c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AC42">
        <f>SUMIF(L7:L40,AC41,G7:G40)</f>
        <v>0</v>
      </c>
      <c r="AD42">
        <f>SUMIF(L7:L40,AD41,G7:G40)</f>
        <v>0</v>
      </c>
      <c r="AE42" t="s">
        <v>162</v>
      </c>
    </row>
    <row r="43" spans="1:60" x14ac:dyDescent="0.25">
      <c r="A43" s="6"/>
      <c r="B43" s="7" t="s">
        <v>161</v>
      </c>
      <c r="C43" s="264" t="s">
        <v>161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5">
      <c r="A44" s="6"/>
      <c r="B44" s="7" t="s">
        <v>161</v>
      </c>
      <c r="C44" s="264" t="s">
        <v>161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5">
      <c r="A45" s="250" t="s">
        <v>163</v>
      </c>
      <c r="B45" s="250"/>
      <c r="C45" s="26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5">
      <c r="A46" s="251"/>
      <c r="B46" s="252"/>
      <c r="C46" s="267"/>
      <c r="D46" s="252"/>
      <c r="E46" s="252"/>
      <c r="F46" s="252"/>
      <c r="G46" s="253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E46" t="s">
        <v>164</v>
      </c>
    </row>
    <row r="47" spans="1:60" x14ac:dyDescent="0.25">
      <c r="A47" s="254"/>
      <c r="B47" s="255"/>
      <c r="C47" s="268"/>
      <c r="D47" s="255"/>
      <c r="E47" s="255"/>
      <c r="F47" s="255"/>
      <c r="G47" s="25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5">
      <c r="A48" s="254"/>
      <c r="B48" s="255"/>
      <c r="C48" s="268"/>
      <c r="D48" s="255"/>
      <c r="E48" s="255"/>
      <c r="F48" s="255"/>
      <c r="G48" s="25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5">
      <c r="A49" s="254"/>
      <c r="B49" s="255"/>
      <c r="C49" s="268"/>
      <c r="D49" s="255"/>
      <c r="E49" s="255"/>
      <c r="F49" s="255"/>
      <c r="G49" s="25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5">
      <c r="A50" s="257"/>
      <c r="B50" s="258"/>
      <c r="C50" s="269"/>
      <c r="D50" s="258"/>
      <c r="E50" s="258"/>
      <c r="F50" s="258"/>
      <c r="G50" s="259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5">
      <c r="A51" s="6"/>
      <c r="B51" s="7" t="s">
        <v>161</v>
      </c>
      <c r="C51" s="264" t="s">
        <v>161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5">
      <c r="C52" s="270"/>
      <c r="AE52" t="s">
        <v>165</v>
      </c>
    </row>
  </sheetData>
  <mergeCells count="6">
    <mergeCell ref="A1:G1"/>
    <mergeCell ref="C2:G2"/>
    <mergeCell ref="C3:G3"/>
    <mergeCell ref="C4:G4"/>
    <mergeCell ref="A45:C45"/>
    <mergeCell ref="A46:G50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Pohanka</dc:creator>
  <cp:lastModifiedBy>Tomáš Pohanka</cp:lastModifiedBy>
  <cp:lastPrinted>2014-02-28T09:52:57Z</cp:lastPrinted>
  <dcterms:created xsi:type="dcterms:W3CDTF">2009-04-08T07:15:50Z</dcterms:created>
  <dcterms:modified xsi:type="dcterms:W3CDTF">2023-04-27T18:35:41Z</dcterms:modified>
</cp:coreProperties>
</file>